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</sheets>
  <definedNames>
    <definedName name="_xlnm.Print_Area" localSheetId="0">'Sheet1'!$B$2:$G$57</definedName>
  </definedNames>
  <calcPr fullCalcOnLoad="1"/>
</workbook>
</file>

<file path=xl/sharedStrings.xml><?xml version="1.0" encoding="utf-8"?>
<sst xmlns="http://schemas.openxmlformats.org/spreadsheetml/2006/main" count="56" uniqueCount="47">
  <si>
    <t>Feeder impedance</t>
  </si>
  <si>
    <t>R</t>
  </si>
  <si>
    <t>Feeder length</t>
  </si>
  <si>
    <t>%</t>
  </si>
  <si>
    <r>
      <t>Z</t>
    </r>
    <r>
      <rPr>
        <b/>
        <vertAlign val="subscript"/>
        <sz val="10"/>
        <rFont val="Arial"/>
        <family val="2"/>
      </rPr>
      <t>0</t>
    </r>
  </si>
  <si>
    <t>A</t>
  </si>
  <si>
    <t>CosA</t>
  </si>
  <si>
    <t>SinA</t>
  </si>
  <si>
    <r>
      <t>Cos</t>
    </r>
    <r>
      <rPr>
        <vertAlign val="superscript"/>
        <sz val="10"/>
        <rFont val="Arial"/>
        <family val="2"/>
      </rPr>
      <t>2</t>
    </r>
  </si>
  <si>
    <r>
      <t>Sin</t>
    </r>
    <r>
      <rPr>
        <vertAlign val="superscript"/>
        <sz val="10"/>
        <rFont val="Arial"/>
        <family val="2"/>
      </rPr>
      <t>2</t>
    </r>
  </si>
  <si>
    <t>Cos*Sin</t>
  </si>
  <si>
    <r>
      <t>Z</t>
    </r>
    <r>
      <rPr>
        <vertAlign val="subscript"/>
        <sz val="10"/>
        <rFont val="Arial"/>
        <family val="2"/>
      </rPr>
      <t>0</t>
    </r>
    <r>
      <rPr>
        <vertAlign val="superscript"/>
        <sz val="10"/>
        <rFont val="Arial"/>
        <family val="2"/>
      </rPr>
      <t>2</t>
    </r>
  </si>
  <si>
    <t>Enter values in the yellow area</t>
  </si>
  <si>
    <t>Impedance seen at the transmitter end is shown in the green area</t>
  </si>
  <si>
    <t>Negative X = capacitive impedance</t>
  </si>
  <si>
    <t>l</t>
  </si>
  <si>
    <t>jx</t>
  </si>
  <si>
    <t>r</t>
  </si>
  <si>
    <t>Z(l) sub-calculations:</t>
  </si>
  <si>
    <t>VSWR</t>
  </si>
  <si>
    <t>Electrical wavelength</t>
  </si>
  <si>
    <t>VSWR is shown in the blue area</t>
  </si>
  <si>
    <t>Ohm</t>
  </si>
  <si>
    <t>Numerator (Re)</t>
  </si>
  <si>
    <t>Numerator (Im)</t>
  </si>
  <si>
    <t>Re</t>
  </si>
  <si>
    <t>Im</t>
  </si>
  <si>
    <t>Z(l) at distance l from antenna</t>
  </si>
  <si>
    <t>jX</t>
  </si>
  <si>
    <t>Antenna impedance</t>
  </si>
  <si>
    <t>Reflection coefficient (r) calculations:</t>
  </si>
  <si>
    <t>[r]</t>
  </si>
  <si>
    <t>Denominators</t>
  </si>
  <si>
    <t>Negative x = capacitive impedance</t>
  </si>
  <si>
    <t>OZ1XB</t>
  </si>
  <si>
    <t>Jesper Fogh Bang</t>
  </si>
  <si>
    <t>Ver.</t>
  </si>
  <si>
    <t>Date</t>
  </si>
  <si>
    <t>when terminated with an antenna impedance r+jx</t>
  </si>
  <si>
    <t>Calculates the standing wave ratio VSWR</t>
  </si>
  <si>
    <t>Calculates a transmission line input impedance R+jX at a distance l from the antenna</t>
  </si>
  <si>
    <t>Feeder length (l) shall be in electrical percentage length, i.e. velocity factor shall be included</t>
  </si>
  <si>
    <t>Example: Frequency = 7.1 MHz, feeder length = 12m, velocity factor = 0.66, l = 43%</t>
  </si>
  <si>
    <t>Calculation of Transmission Line Input Impedance</t>
  </si>
  <si>
    <r>
      <t>r</t>
    </r>
    <r>
      <rPr>
        <vertAlign val="superscript"/>
        <sz val="10"/>
        <rFont val="Arial"/>
        <family val="2"/>
      </rPr>
      <t>2</t>
    </r>
  </si>
  <si>
    <r>
      <t>x</t>
    </r>
    <r>
      <rPr>
        <vertAlign val="superscript"/>
        <sz val="10"/>
        <rFont val="Arial"/>
        <family val="2"/>
      </rPr>
      <t>2</t>
    </r>
  </si>
  <si>
    <t>23 March 2005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</si>
</sst>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2" fontId="1" fillId="3" borderId="12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1" fontId="1" fillId="4" borderId="9" xfId="0" applyNumberFormat="1" applyFont="1" applyFill="1" applyBorder="1" applyAlignment="1" applyProtection="1">
      <alignment horizontal="center"/>
      <protection/>
    </xf>
    <xf numFmtId="1" fontId="1" fillId="4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right"/>
    </xf>
    <xf numFmtId="0" fontId="6" fillId="5" borderId="4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right"/>
    </xf>
    <xf numFmtId="0" fontId="1" fillId="5" borderId="7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left"/>
    </xf>
    <xf numFmtId="0" fontId="1" fillId="5" borderId="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left"/>
    </xf>
    <xf numFmtId="176" fontId="0" fillId="0" borderId="0" xfId="0" applyNumberForma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7"/>
  <sheetViews>
    <sheetView tabSelected="1" workbookViewId="0" topLeftCell="A1">
      <selection activeCell="G14" sqref="G14"/>
    </sheetView>
  </sheetViews>
  <sheetFormatPr defaultColWidth="9.140625" defaultRowHeight="12.75"/>
  <cols>
    <col min="2" max="2" width="1.7109375" style="0" customWidth="1"/>
    <col min="3" max="3" width="27.57421875" style="0" customWidth="1"/>
    <col min="4" max="5" width="9.140625" style="10" customWidth="1"/>
    <col min="6" max="6" width="7.421875" style="10" customWidth="1"/>
    <col min="7" max="7" width="32.28125" style="0" customWidth="1"/>
  </cols>
  <sheetData>
    <row r="2" spans="2:7" ht="9.75" customHeight="1">
      <c r="B2" s="40"/>
      <c r="C2" s="41"/>
      <c r="D2" s="42"/>
      <c r="E2" s="42"/>
      <c r="F2" s="42"/>
      <c r="G2" s="43"/>
    </row>
    <row r="3" spans="2:7" s="1" customFormat="1" ht="18">
      <c r="B3" s="44"/>
      <c r="C3" s="45" t="s">
        <v>43</v>
      </c>
      <c r="D3" s="46"/>
      <c r="E3" s="46"/>
      <c r="F3" s="46"/>
      <c r="G3" s="47"/>
    </row>
    <row r="4" spans="2:7" s="33" customFormat="1" ht="9.75" customHeight="1">
      <c r="B4" s="48"/>
      <c r="C4" s="49"/>
      <c r="D4" s="50"/>
      <c r="E4" s="50"/>
      <c r="F4" s="50"/>
      <c r="G4" s="51"/>
    </row>
    <row r="5" spans="2:7" s="23" customFormat="1" ht="12.75" customHeight="1">
      <c r="B5" s="52"/>
      <c r="C5" s="53" t="s">
        <v>34</v>
      </c>
      <c r="D5" s="54"/>
      <c r="E5" s="54"/>
      <c r="F5" s="54" t="s">
        <v>36</v>
      </c>
      <c r="G5" s="55">
        <v>1</v>
      </c>
    </row>
    <row r="6" spans="2:7" s="23" customFormat="1" ht="12.75" customHeight="1">
      <c r="B6" s="56"/>
      <c r="C6" s="57" t="s">
        <v>35</v>
      </c>
      <c r="D6" s="58"/>
      <c r="E6" s="58"/>
      <c r="F6" s="58" t="s">
        <v>37</v>
      </c>
      <c r="G6" s="59" t="s">
        <v>46</v>
      </c>
    </row>
    <row r="8" spans="2:7" s="23" customFormat="1" ht="12.75">
      <c r="B8" s="36"/>
      <c r="C8" s="37"/>
      <c r="D8" s="38"/>
      <c r="E8" s="38"/>
      <c r="F8" s="38"/>
      <c r="G8" s="39"/>
    </row>
    <row r="9" spans="2:7" s="23" customFormat="1" ht="12.75">
      <c r="B9" s="21"/>
      <c r="C9" s="15" t="s">
        <v>40</v>
      </c>
      <c r="D9" s="16"/>
      <c r="E9" s="16"/>
      <c r="F9" s="16"/>
      <c r="G9" s="22"/>
    </row>
    <row r="10" spans="2:7" s="23" customFormat="1" ht="12.75">
      <c r="B10" s="21"/>
      <c r="C10" s="31" t="s">
        <v>38</v>
      </c>
      <c r="D10" s="16"/>
      <c r="E10" s="16"/>
      <c r="F10" s="16"/>
      <c r="G10" s="22"/>
    </row>
    <row r="11" spans="2:7" s="23" customFormat="1" ht="12.75">
      <c r="B11" s="21"/>
      <c r="C11" s="15"/>
      <c r="D11" s="16"/>
      <c r="E11" s="16"/>
      <c r="F11" s="16"/>
      <c r="G11" s="22"/>
    </row>
    <row r="12" spans="2:7" s="23" customFormat="1" ht="12.75">
      <c r="B12" s="21"/>
      <c r="C12" s="15" t="s">
        <v>39</v>
      </c>
      <c r="D12" s="16"/>
      <c r="E12" s="16"/>
      <c r="F12" s="16"/>
      <c r="G12" s="22"/>
    </row>
    <row r="13" spans="2:7" s="23" customFormat="1" ht="12.75">
      <c r="B13" s="21"/>
      <c r="C13" s="15"/>
      <c r="D13" s="16"/>
      <c r="E13" s="16"/>
      <c r="F13" s="16"/>
      <c r="G13" s="22"/>
    </row>
    <row r="14" spans="2:7" s="23" customFormat="1" ht="12.75">
      <c r="B14" s="21"/>
      <c r="C14" s="15" t="s">
        <v>12</v>
      </c>
      <c r="D14" s="16"/>
      <c r="E14" s="16"/>
      <c r="F14" s="16"/>
      <c r="G14" s="22"/>
    </row>
    <row r="15" spans="2:7" s="23" customFormat="1" ht="12.75">
      <c r="B15" s="21"/>
      <c r="C15" s="15" t="s">
        <v>13</v>
      </c>
      <c r="D15" s="16"/>
      <c r="E15" s="16"/>
      <c r="F15" s="16"/>
      <c r="G15" s="22"/>
    </row>
    <row r="16" spans="2:7" s="23" customFormat="1" ht="12.75">
      <c r="B16" s="21"/>
      <c r="C16" s="15" t="s">
        <v>21</v>
      </c>
      <c r="D16" s="16"/>
      <c r="E16" s="16"/>
      <c r="F16" s="16"/>
      <c r="G16" s="22"/>
    </row>
    <row r="17" spans="2:7" s="23" customFormat="1" ht="12.75">
      <c r="B17" s="21"/>
      <c r="C17" s="15"/>
      <c r="D17" s="16"/>
      <c r="E17" s="16"/>
      <c r="F17" s="16"/>
      <c r="G17" s="22"/>
    </row>
    <row r="18" spans="2:7" s="23" customFormat="1" ht="12.75">
      <c r="B18" s="21"/>
      <c r="C18" s="15" t="s">
        <v>41</v>
      </c>
      <c r="D18" s="16"/>
      <c r="E18" s="16"/>
      <c r="F18" s="16"/>
      <c r="G18" s="22"/>
    </row>
    <row r="19" spans="2:7" s="23" customFormat="1" ht="12.75">
      <c r="B19" s="21"/>
      <c r="C19" s="15" t="s">
        <v>42</v>
      </c>
      <c r="D19" s="16"/>
      <c r="E19" s="16"/>
      <c r="F19" s="16"/>
      <c r="G19" s="22"/>
    </row>
    <row r="20" spans="2:7" ht="12.75">
      <c r="B20" s="5"/>
      <c r="C20" s="6"/>
      <c r="D20" s="9"/>
      <c r="E20" s="9"/>
      <c r="F20" s="9"/>
      <c r="G20" s="7"/>
    </row>
    <row r="21" spans="2:7" ht="12.75">
      <c r="B21" s="2"/>
      <c r="C21" s="3"/>
      <c r="D21" s="8"/>
      <c r="E21" s="8"/>
      <c r="F21" s="8"/>
      <c r="G21" s="4"/>
    </row>
    <row r="22" spans="2:7" ht="15.75" customHeight="1">
      <c r="B22" s="11"/>
      <c r="C22" s="15" t="s">
        <v>0</v>
      </c>
      <c r="D22" s="16" t="s">
        <v>4</v>
      </c>
      <c r="E22" s="18">
        <v>75</v>
      </c>
      <c r="F22" s="16" t="s">
        <v>22</v>
      </c>
      <c r="G22" s="14"/>
    </row>
    <row r="23" spans="2:7" ht="12.75">
      <c r="B23" s="11"/>
      <c r="C23" s="15"/>
      <c r="D23" s="16"/>
      <c r="E23" s="19"/>
      <c r="F23" s="16"/>
      <c r="G23" s="14"/>
    </row>
    <row r="24" spans="2:7" ht="15.75" customHeight="1">
      <c r="B24" s="11"/>
      <c r="C24" s="15" t="s">
        <v>2</v>
      </c>
      <c r="D24" s="16" t="s">
        <v>15</v>
      </c>
      <c r="E24" s="19">
        <v>43</v>
      </c>
      <c r="F24" s="16" t="s">
        <v>3</v>
      </c>
      <c r="G24" s="14" t="s">
        <v>20</v>
      </c>
    </row>
    <row r="25" spans="2:7" ht="12.75">
      <c r="B25" s="11"/>
      <c r="C25" s="15"/>
      <c r="D25" s="16"/>
      <c r="E25" s="19"/>
      <c r="F25" s="16"/>
      <c r="G25" s="14"/>
    </row>
    <row r="26" spans="2:7" ht="15.75" customHeight="1">
      <c r="B26" s="11"/>
      <c r="C26" s="15" t="s">
        <v>29</v>
      </c>
      <c r="D26" s="16" t="s">
        <v>17</v>
      </c>
      <c r="E26" s="19">
        <v>50</v>
      </c>
      <c r="F26" s="16" t="s">
        <v>22</v>
      </c>
      <c r="G26" s="14"/>
    </row>
    <row r="27" spans="2:7" ht="15.75" customHeight="1">
      <c r="B27" s="11"/>
      <c r="C27" s="15" t="s">
        <v>29</v>
      </c>
      <c r="D27" s="16" t="s">
        <v>16</v>
      </c>
      <c r="E27" s="20">
        <v>10</v>
      </c>
      <c r="F27" s="16" t="s">
        <v>22</v>
      </c>
      <c r="G27" s="14" t="s">
        <v>33</v>
      </c>
    </row>
    <row r="28" spans="2:7" ht="12.75">
      <c r="B28" s="11"/>
      <c r="C28" s="15"/>
      <c r="D28" s="16"/>
      <c r="E28" s="17"/>
      <c r="F28" s="24"/>
      <c r="G28" s="14"/>
    </row>
    <row r="29" spans="2:7" ht="15.75" customHeight="1">
      <c r="B29" s="11"/>
      <c r="C29" s="15" t="s">
        <v>27</v>
      </c>
      <c r="D29" s="16" t="s">
        <v>1</v>
      </c>
      <c r="E29" s="34">
        <f>+E22*E46/E48</f>
        <v>49.73924506750995</v>
      </c>
      <c r="F29" s="16" t="s">
        <v>22</v>
      </c>
      <c r="G29" s="14"/>
    </row>
    <row r="30" spans="2:7" ht="12.75">
      <c r="B30" s="11"/>
      <c r="C30" s="31" t="s">
        <v>27</v>
      </c>
      <c r="D30" s="16" t="s">
        <v>28</v>
      </c>
      <c r="E30" s="35">
        <f>+E22*E47/E48</f>
        <v>-9.116650356330112</v>
      </c>
      <c r="F30" s="16" t="s">
        <v>22</v>
      </c>
      <c r="G30" s="14" t="s">
        <v>14</v>
      </c>
    </row>
    <row r="31" spans="2:7" ht="12.75">
      <c r="B31" s="11"/>
      <c r="C31" s="12"/>
      <c r="D31" s="13"/>
      <c r="E31" s="24"/>
      <c r="F31" s="24"/>
      <c r="G31" s="14"/>
    </row>
    <row r="32" spans="2:7" ht="12.75">
      <c r="B32" s="11"/>
      <c r="C32" s="15" t="s">
        <v>19</v>
      </c>
      <c r="D32" s="13"/>
      <c r="E32" s="32">
        <f>+(1+E56)/(1-E56)</f>
        <v>1.5468641541960593</v>
      </c>
      <c r="F32" s="24"/>
      <c r="G32" s="14"/>
    </row>
    <row r="33" spans="2:7" ht="12.75">
      <c r="B33" s="5"/>
      <c r="C33" s="6"/>
      <c r="D33" s="9"/>
      <c r="E33" s="25"/>
      <c r="F33" s="25"/>
      <c r="G33" s="7"/>
    </row>
    <row r="34" spans="5:6" ht="12.75">
      <c r="E34" s="26"/>
      <c r="F34" s="26"/>
    </row>
    <row r="35" spans="2:7" ht="12.75">
      <c r="B35" s="2"/>
      <c r="C35" s="3"/>
      <c r="D35" s="8"/>
      <c r="E35" s="27"/>
      <c r="F35" s="27"/>
      <c r="G35" s="4"/>
    </row>
    <row r="36" spans="2:7" ht="12.75">
      <c r="B36" s="11"/>
      <c r="C36" s="15" t="s">
        <v>18</v>
      </c>
      <c r="D36" s="13"/>
      <c r="E36" s="24"/>
      <c r="F36" s="24"/>
      <c r="G36" s="14"/>
    </row>
    <row r="37" spans="2:7" ht="12.75">
      <c r="B37" s="11"/>
      <c r="C37" s="12"/>
      <c r="D37" s="13" t="s">
        <v>5</v>
      </c>
      <c r="E37" s="28">
        <f>E24*3.1415926535/50</f>
        <v>2.70176968201</v>
      </c>
      <c r="F37" s="28"/>
      <c r="G37" s="14"/>
    </row>
    <row r="38" spans="2:7" ht="12.75">
      <c r="B38" s="11"/>
      <c r="C38" s="12"/>
      <c r="D38" s="13" t="s">
        <v>6</v>
      </c>
      <c r="E38" s="60">
        <f>+COS(E37)</f>
        <v>-0.90482705243314</v>
      </c>
      <c r="F38" s="28"/>
      <c r="G38" s="14"/>
    </row>
    <row r="39" spans="2:7" ht="14.25">
      <c r="B39" s="11"/>
      <c r="C39" s="12"/>
      <c r="D39" s="13" t="s">
        <v>8</v>
      </c>
      <c r="E39" s="60">
        <f>+E38*E38</f>
        <v>0.8187119948148442</v>
      </c>
      <c r="F39" s="28"/>
      <c r="G39" s="14"/>
    </row>
    <row r="40" spans="2:7" ht="12.75">
      <c r="B40" s="11"/>
      <c r="C40" s="12"/>
      <c r="D40" s="13" t="s">
        <v>7</v>
      </c>
      <c r="E40" s="60">
        <f>+SIN(E37)</f>
        <v>0.42577929163494527</v>
      </c>
      <c r="F40" s="28"/>
      <c r="G40" s="14"/>
    </row>
    <row r="41" spans="2:7" ht="14.25">
      <c r="B41" s="11"/>
      <c r="C41" s="12"/>
      <c r="D41" s="13" t="s">
        <v>9</v>
      </c>
      <c r="E41" s="60">
        <f>+E40*E40</f>
        <v>0.18128800518515578</v>
      </c>
      <c r="F41" s="28"/>
      <c r="G41" s="14"/>
    </row>
    <row r="42" spans="2:7" ht="12.75">
      <c r="B42" s="11"/>
      <c r="C42" s="12"/>
      <c r="D42" s="13" t="s">
        <v>10</v>
      </c>
      <c r="E42" s="60">
        <f>+E38*E40</f>
        <v>-0.3852566214371178</v>
      </c>
      <c r="F42" s="28"/>
      <c r="G42" s="14"/>
    </row>
    <row r="43" spans="2:7" ht="15.75">
      <c r="B43" s="11"/>
      <c r="C43" s="12"/>
      <c r="D43" s="13" t="s">
        <v>11</v>
      </c>
      <c r="E43" s="29">
        <f>+E22*E22</f>
        <v>5625</v>
      </c>
      <c r="F43" s="28"/>
      <c r="G43" s="14"/>
    </row>
    <row r="44" spans="2:7" ht="14.25">
      <c r="B44" s="11"/>
      <c r="C44" s="12"/>
      <c r="D44" s="13" t="s">
        <v>44</v>
      </c>
      <c r="E44" s="29">
        <f>+E26*E26</f>
        <v>2500</v>
      </c>
      <c r="F44" s="28"/>
      <c r="G44" s="14"/>
    </row>
    <row r="45" spans="2:7" ht="14.25">
      <c r="B45" s="11"/>
      <c r="C45" s="12"/>
      <c r="D45" s="13" t="s">
        <v>45</v>
      </c>
      <c r="E45" s="29">
        <f>+E27*E27</f>
        <v>100</v>
      </c>
      <c r="F45" s="28"/>
      <c r="G45" s="14"/>
    </row>
    <row r="46" spans="2:7" ht="12.75">
      <c r="B46" s="11"/>
      <c r="C46" s="12" t="s">
        <v>23</v>
      </c>
      <c r="D46" s="13"/>
      <c r="E46" s="29">
        <f>+E26*E22</f>
        <v>3750</v>
      </c>
      <c r="F46" s="28"/>
      <c r="G46" s="14"/>
    </row>
    <row r="47" spans="2:7" ht="12.75">
      <c r="B47" s="11"/>
      <c r="C47" s="12" t="s">
        <v>24</v>
      </c>
      <c r="D47" s="13"/>
      <c r="E47" s="29">
        <f>+(E43-E44-E45)*E42+E27*E22*(E39-E41)</f>
        <v>-687.3332876250149</v>
      </c>
      <c r="F47" s="28"/>
      <c r="G47" s="14"/>
    </row>
    <row r="48" spans="2:7" ht="12.75">
      <c r="B48" s="11"/>
      <c r="C48" s="12" t="s">
        <v>32</v>
      </c>
      <c r="D48" s="13"/>
      <c r="E48" s="29">
        <f>+E43*E39+(E44+E45)*E41-2*E22*E27*E42</f>
        <v>5654.488716470581</v>
      </c>
      <c r="F48" s="28"/>
      <c r="G48" s="14"/>
    </row>
    <row r="49" spans="2:7" ht="12.75">
      <c r="B49" s="11"/>
      <c r="C49" s="12"/>
      <c r="D49" s="13"/>
      <c r="E49" s="29"/>
      <c r="F49" s="28"/>
      <c r="G49" s="14"/>
    </row>
    <row r="50" spans="2:7" ht="12.75">
      <c r="B50" s="11"/>
      <c r="C50" s="31" t="s">
        <v>30</v>
      </c>
      <c r="D50" s="13"/>
      <c r="E50" s="29"/>
      <c r="F50" s="28"/>
      <c r="G50" s="14"/>
    </row>
    <row r="51" spans="2:7" ht="12.75">
      <c r="B51" s="11"/>
      <c r="C51" s="12" t="s">
        <v>23</v>
      </c>
      <c r="D51" s="13"/>
      <c r="E51" s="29">
        <f>+E44+E45-E43</f>
        <v>-3025</v>
      </c>
      <c r="F51" s="28"/>
      <c r="G51" s="14"/>
    </row>
    <row r="52" spans="2:7" ht="12.75">
      <c r="B52" s="11"/>
      <c r="C52" s="12" t="s">
        <v>24</v>
      </c>
      <c r="D52" s="13"/>
      <c r="E52" s="29">
        <f>2*E27*E22</f>
        <v>1500</v>
      </c>
      <c r="F52" s="28"/>
      <c r="G52" s="14"/>
    </row>
    <row r="53" spans="2:7" ht="12.75">
      <c r="B53" s="11"/>
      <c r="C53" s="12" t="s">
        <v>32</v>
      </c>
      <c r="D53" s="13"/>
      <c r="E53" s="29">
        <f>+E44+E45+E43+2*E26*E22</f>
        <v>15725</v>
      </c>
      <c r="F53" s="28"/>
      <c r="G53" s="14"/>
    </row>
    <row r="54" spans="2:7" ht="12.75">
      <c r="B54" s="11"/>
      <c r="C54" s="30" t="s">
        <v>25</v>
      </c>
      <c r="D54" s="13"/>
      <c r="E54" s="60">
        <f>+E51/E53</f>
        <v>-0.19236883942766295</v>
      </c>
      <c r="F54" s="28"/>
      <c r="G54" s="14"/>
    </row>
    <row r="55" spans="2:7" ht="12.75">
      <c r="B55" s="11"/>
      <c r="C55" s="30" t="s">
        <v>26</v>
      </c>
      <c r="D55" s="13"/>
      <c r="E55" s="60">
        <f>+E52/E53</f>
        <v>0.09538950715421304</v>
      </c>
      <c r="F55" s="28"/>
      <c r="G55" s="14"/>
    </row>
    <row r="56" spans="2:7" ht="12.75">
      <c r="B56" s="11"/>
      <c r="C56" s="30" t="s">
        <v>31</v>
      </c>
      <c r="D56" s="13"/>
      <c r="E56" s="60">
        <f>+SQRT(E54*E54+E55*E55)</f>
        <v>0.21472058228746874</v>
      </c>
      <c r="F56" s="28"/>
      <c r="G56" s="14"/>
    </row>
    <row r="57" spans="2:7" ht="12.75">
      <c r="B57" s="5"/>
      <c r="C57" s="6"/>
      <c r="D57" s="9"/>
      <c r="E57" s="25"/>
      <c r="F57" s="25"/>
      <c r="G57" s="7"/>
    </row>
  </sheetData>
  <printOptions/>
  <pageMargins left="0.984251968503937" right="0.5118110236220472" top="0.984251968503937" bottom="0.5905511811023623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.</cp:lastModifiedBy>
  <cp:lastPrinted>2005-03-23T21:12:45Z</cp:lastPrinted>
  <dcterms:created xsi:type="dcterms:W3CDTF">2005-03-22T20:08:39Z</dcterms:created>
  <dcterms:modified xsi:type="dcterms:W3CDTF">2005-03-23T21:59:35Z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